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896" windowHeight="9288" firstSheet="1" activeTab="1"/>
  </bookViews>
  <sheets>
    <sheet name="AM520 Value Overview" sheetId="2" r:id="rId1"/>
    <sheet name="AM512 ROI Calculator - Summary" sheetId="1" r:id="rId2"/>
  </sheets>
  <definedNames>
    <definedName name="_xlnm.Print_Area" localSheetId="1">'AM512 ROI Calculator - Summary'!$A$1:$G$33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 l="1"/>
  <c r="D16" i="1"/>
  <c r="E24" i="1" l="1"/>
  <c r="D24" i="1"/>
  <c r="E23" i="1"/>
  <c r="D23" i="1"/>
  <c r="D22" i="1"/>
  <c r="D19" i="1"/>
  <c r="D26" i="1" l="1"/>
  <c r="E26" i="1"/>
  <c r="D27" i="1" l="1"/>
  <c r="D30" i="1" s="1"/>
  <c r="D29" i="1" l="1"/>
</calcChain>
</file>

<file path=xl/sharedStrings.xml><?xml version="1.0" encoding="utf-8"?>
<sst xmlns="http://schemas.openxmlformats.org/spreadsheetml/2006/main" count="39" uniqueCount="35">
  <si>
    <t>Media / Analytical Cost*</t>
  </si>
  <si>
    <t>Gravimetric Sampling</t>
  </si>
  <si>
    <t xml:space="preserve">Shipping cost </t>
  </si>
  <si>
    <t>Data Table:</t>
  </si>
  <si>
    <t>Cost Comparison Analysis:</t>
  </si>
  <si>
    <t>*Enter "0" if performed by In-House Technician</t>
  </si>
  <si>
    <t>Fixed</t>
  </si>
  <si>
    <t xml:space="preserve">Scenario: </t>
  </si>
  <si>
    <t>Enter Data in Yellow Boxes Only</t>
  </si>
  <si>
    <t>Technician Cost*</t>
  </si>
  <si>
    <t xml:space="preserve">Consultant Administrative time </t>
  </si>
  <si>
    <t xml:space="preserve">Instructions: </t>
  </si>
  <si>
    <t>Total Administrative and Analytical Cost:</t>
  </si>
  <si>
    <t>Is the sampling performed by a Consultant?  If so, enter actual billing RATE/HR. *</t>
  </si>
  <si>
    <t>Is sampling performed by In-house technician?  If so, enter annual salary.*</t>
  </si>
  <si>
    <t>* Enter "0" if performed by a Consultant</t>
  </si>
  <si>
    <t>How many individual samples will be collected for each activity" or "exposure group"?</t>
  </si>
  <si>
    <t>How many of the sampled "activities" or "exposure groups" will be for Respirable Aerosol?</t>
  </si>
  <si>
    <r>
      <t xml:space="preserve">Sampling Media </t>
    </r>
    <r>
      <rPr>
        <sz val="8"/>
        <color rgb="FF00B0F0"/>
        <rFont val="Cambria"/>
        <family val="1"/>
      </rPr>
      <t>(1 per sample@$2ea.)</t>
    </r>
  </si>
  <si>
    <r>
      <t>Respirable Cyclones</t>
    </r>
    <r>
      <rPr>
        <sz val="11"/>
        <color rgb="FF00B0F0"/>
        <rFont val="Cambria"/>
        <family val="1"/>
      </rPr>
      <t xml:space="preserve"> </t>
    </r>
    <r>
      <rPr>
        <sz val="8"/>
        <color rgb="FF00B0F0"/>
        <rFont val="Cambria"/>
        <family val="1"/>
      </rPr>
      <t>(1 per 10 samples @$95ea.)</t>
    </r>
  </si>
  <si>
    <r>
      <t xml:space="preserve">Laboratory Analytical </t>
    </r>
    <r>
      <rPr>
        <sz val="8"/>
        <color rgb="FF00B0F0"/>
        <rFont val="Cambria"/>
        <family val="1"/>
      </rPr>
      <t>($75/sample &amp; control blank)</t>
    </r>
  </si>
  <si>
    <r>
      <t xml:space="preserve">How many "activities" or "exposure groups" will be sampled this </t>
    </r>
    <r>
      <rPr>
        <b/>
        <i/>
        <sz val="11"/>
        <color theme="1"/>
        <rFont val="Cambria"/>
        <family val="1"/>
      </rPr>
      <t>year</t>
    </r>
    <r>
      <rPr>
        <b/>
        <sz val="11"/>
        <color theme="1"/>
        <rFont val="Cambria"/>
        <family val="1"/>
      </rPr>
      <t xml:space="preserve"> for aerosols (dust, fume, mist, smoke)?</t>
    </r>
  </si>
  <si>
    <r>
      <t>Tubing/Misc. Connectors</t>
    </r>
    <r>
      <rPr>
        <sz val="8"/>
        <color theme="4" tint="-0.249977111117893"/>
        <rFont val="Cambria"/>
        <family val="1"/>
      </rPr>
      <t xml:space="preserve"> </t>
    </r>
    <r>
      <rPr>
        <sz val="8"/>
        <color rgb="FF00B0F0"/>
        <rFont val="Cambria"/>
        <family val="1"/>
      </rPr>
      <t>(1per pump @ $15)</t>
    </r>
  </si>
  <si>
    <t>In-house Technician Administrative time</t>
  </si>
  <si>
    <t>Pay-Back Time in Months:</t>
  </si>
  <si>
    <t>N/A</t>
  </si>
  <si>
    <t>Real-Time</t>
  </si>
  <si>
    <r>
      <t xml:space="preserve">SIDEPAK AM520/AM520i  
PERSONAL AEROSOL MONITOR
</t>
    </r>
    <r>
      <rPr>
        <sz val="14"/>
        <color theme="0"/>
        <rFont val="Century Gothic"/>
        <family val="2"/>
      </rPr>
      <t>ROI CALCULATOR</t>
    </r>
  </si>
  <si>
    <t>NEW TSI - AM520/AM520i</t>
  </si>
  <si>
    <t>Total cost of (1) new AM520 (AM520i) monitor and collection and analysis for same number of samples:</t>
  </si>
  <si>
    <t>TOTAL Annual Variable SAVINGS using AM520/AM520i:</t>
  </si>
  <si>
    <t>Total "Year-1" ROI of AM520 (AM520i) purchase:</t>
  </si>
  <si>
    <r>
      <rPr>
        <sz val="11"/>
        <color theme="1"/>
        <rFont val="Cambria"/>
        <family val="1"/>
      </rPr>
      <t>This tool uses the same estimates of "Administrative Time Requirements" and "Sampling Costs" for collecting a "full-shift aerosol sampling" compared to using five (5) sample pumps as described and shown in "</t>
    </r>
    <r>
      <rPr>
        <b/>
        <sz val="11"/>
        <color theme="1"/>
        <rFont val="Cambria"/>
        <family val="1"/>
      </rPr>
      <t>EXAMPLE B"</t>
    </r>
    <r>
      <rPr>
        <sz val="11"/>
        <color theme="1"/>
        <rFont val="Cambria"/>
        <family val="1"/>
      </rPr>
      <t xml:space="preserve"> contained in </t>
    </r>
    <r>
      <rPr>
        <b/>
        <sz val="11"/>
        <color theme="1"/>
        <rFont val="Cambria"/>
        <family val="1"/>
      </rPr>
      <t xml:space="preserve">TSI </t>
    </r>
    <r>
      <rPr>
        <b/>
        <i/>
        <sz val="11"/>
        <color theme="1"/>
        <rFont val="Cambria"/>
        <family val="1"/>
      </rPr>
      <t>Application Note: "TSI AM520/AM520i Personal Aerosol Monitor - Return on Investment" EXPMN-015</t>
    </r>
    <r>
      <rPr>
        <b/>
        <sz val="11"/>
        <color theme="1"/>
        <rFont val="Cambria"/>
        <family val="1"/>
      </rPr>
      <t>.</t>
    </r>
    <r>
      <rPr>
        <sz val="11"/>
        <color theme="1"/>
        <rFont val="Constantia"/>
        <family val="1"/>
      </rPr>
      <t xml:space="preserve">   </t>
    </r>
  </si>
  <si>
    <r>
      <t xml:space="preserve">Enter your actual costs for Administrative and Disposables costs of Sampling to compare your own / actual cost of gravimetric sampling versus a real-time, photometric instrument like the TSI SidePak AM520/AM520i in a real scenario.    </t>
    </r>
    <r>
      <rPr>
        <b/>
        <i/>
        <sz val="11"/>
        <color theme="1"/>
        <rFont val="Cambria"/>
        <family val="1"/>
      </rPr>
      <t>Note:</t>
    </r>
    <r>
      <rPr>
        <i/>
        <sz val="11"/>
        <color theme="1"/>
        <rFont val="Cambria"/>
        <family val="1"/>
      </rPr>
      <t xml:space="preserve"> The equipment purchase cost of sampling pumps and calibrators have been left out of this calculator.</t>
    </r>
  </si>
  <si>
    <t>Doc #: EXPMN-018 Rev. B       © TSI Incorporated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</si>
</sst>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0"/>
      <name val="Century Gothic"/>
      <family val="2"/>
    </font>
    <font>
      <sz val="14"/>
      <color theme="0"/>
      <name val="Century Gothic"/>
      <family val="2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  <font>
      <sz val="8"/>
      <color theme="1"/>
      <name val="Cambria"/>
      <family val="1"/>
    </font>
    <font>
      <b/>
      <sz val="11"/>
      <color theme="1"/>
      <name val="Cambria"/>
      <family val="1"/>
    </font>
    <font>
      <sz val="8"/>
      <color theme="4" tint="-0.249977111117893"/>
      <name val="Cambria"/>
      <family val="1"/>
    </font>
    <font>
      <sz val="9"/>
      <color theme="0"/>
      <name val="Cambria"/>
      <family val="1"/>
    </font>
    <font>
      <sz val="8"/>
      <color rgb="FF00B0F0"/>
      <name val="Cambria"/>
      <family val="1"/>
    </font>
    <font>
      <sz val="11"/>
      <color rgb="FF00B0F0"/>
      <name val="Cambria"/>
      <family val="1"/>
    </font>
    <font>
      <b/>
      <sz val="20"/>
      <color theme="1"/>
      <name val="Constantia"/>
      <family val="1"/>
    </font>
    <font>
      <sz val="11"/>
      <color theme="1"/>
      <name val="Constantia"/>
      <family val="1"/>
    </font>
    <font>
      <b/>
      <sz val="9"/>
      <color theme="1"/>
      <name val="Constantia"/>
      <family val="1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i/>
      <sz val="11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BDE00"/>
        <bgColor indexed="64"/>
      </patternFill>
    </fill>
    <fill>
      <patternFill patternType="solid">
        <fgColor rgb="FFB1DFA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3" borderId="0" xfId="0" applyFill="1" applyProtection="1"/>
    <xf numFmtId="0" fontId="2" fillId="5" borderId="8" xfId="0" applyFont="1" applyFill="1" applyBorder="1" applyAlignment="1" applyProtection="1">
      <alignment horizontal="right" vertical="center"/>
    </xf>
    <xf numFmtId="164" fontId="3" fillId="5" borderId="9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0" fontId="10" fillId="2" borderId="27" xfId="0" applyFont="1" applyFill="1" applyBorder="1" applyAlignment="1" applyProtection="1">
      <alignment horizontal="center" wrapText="1"/>
    </xf>
    <xf numFmtId="0" fontId="11" fillId="0" borderId="24" xfId="0" applyFont="1" applyBorder="1" applyAlignment="1" applyProtection="1">
      <alignment vertical="center" wrapText="1"/>
    </xf>
    <xf numFmtId="0" fontId="8" fillId="0" borderId="12" xfId="0" applyFont="1" applyBorder="1" applyProtection="1"/>
    <xf numFmtId="0" fontId="11" fillId="0" borderId="23" xfId="0" applyFont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wrapText="1"/>
    </xf>
    <xf numFmtId="0" fontId="8" fillId="2" borderId="6" xfId="0" applyFont="1" applyFill="1" applyBorder="1" applyProtection="1"/>
    <xf numFmtId="0" fontId="8" fillId="2" borderId="7" xfId="0" applyFont="1" applyFill="1" applyBorder="1" applyProtection="1"/>
    <xf numFmtId="0" fontId="11" fillId="0" borderId="15" xfId="0" applyFont="1" applyBorder="1" applyAlignment="1" applyProtection="1">
      <alignment horizontal="right"/>
    </xf>
    <xf numFmtId="0" fontId="11" fillId="0" borderId="16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right"/>
    </xf>
    <xf numFmtId="44" fontId="8" fillId="0" borderId="18" xfId="0" applyNumberFormat="1" applyFont="1" applyBorder="1" applyAlignment="1" applyProtection="1">
      <alignment horizontal="center" vertical="center"/>
    </xf>
    <xf numFmtId="44" fontId="8" fillId="0" borderId="12" xfId="0" applyNumberFormat="1" applyFont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right"/>
    </xf>
    <xf numFmtId="44" fontId="8" fillId="0" borderId="16" xfId="0" applyNumberFormat="1" applyFont="1" applyBorder="1" applyAlignment="1" applyProtection="1">
      <alignment horizontal="center" vertical="center"/>
    </xf>
    <xf numFmtId="44" fontId="8" fillId="0" borderId="17" xfId="0" applyNumberFormat="1" applyFont="1" applyBorder="1" applyAlignment="1" applyProtection="1">
      <alignment horizontal="center" vertical="center"/>
    </xf>
    <xf numFmtId="0" fontId="8" fillId="0" borderId="11" xfId="0" applyFont="1" applyBorder="1" applyProtection="1"/>
    <xf numFmtId="44" fontId="8" fillId="0" borderId="0" xfId="0" applyNumberFormat="1" applyFont="1" applyBorder="1" applyAlignment="1" applyProtection="1">
      <alignment horizontal="center"/>
    </xf>
    <xf numFmtId="44" fontId="8" fillId="0" borderId="12" xfId="0" applyNumberFormat="1" applyFont="1" applyBorder="1" applyAlignment="1" applyProtection="1">
      <alignment horizontal="center"/>
    </xf>
    <xf numFmtId="0" fontId="8" fillId="0" borderId="23" xfId="0" applyFont="1" applyBorder="1" applyAlignment="1" applyProtection="1">
      <alignment horizontal="right"/>
    </xf>
    <xf numFmtId="44" fontId="8" fillId="0" borderId="18" xfId="0" applyNumberFormat="1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right"/>
    </xf>
    <xf numFmtId="44" fontId="8" fillId="0" borderId="16" xfId="0" applyNumberFormat="1" applyFont="1" applyBorder="1" applyAlignment="1" applyProtection="1">
      <alignment horizontal="center"/>
    </xf>
    <xf numFmtId="44" fontId="8" fillId="0" borderId="20" xfId="0" applyNumberFormat="1" applyFont="1" applyBorder="1" applyAlignment="1" applyProtection="1">
      <alignment horizontal="center"/>
    </xf>
    <xf numFmtId="0" fontId="8" fillId="5" borderId="19" xfId="0" applyFont="1" applyFill="1" applyBorder="1" applyProtection="1"/>
    <xf numFmtId="0" fontId="8" fillId="5" borderId="21" xfId="0" applyFont="1" applyFill="1" applyBorder="1" applyAlignment="1" applyProtection="1">
      <alignment horizontal="center"/>
    </xf>
    <xf numFmtId="0" fontId="8" fillId="5" borderId="22" xfId="0" applyFont="1" applyFill="1" applyBorder="1" applyProtection="1"/>
    <xf numFmtId="0" fontId="11" fillId="0" borderId="8" xfId="0" applyFont="1" applyBorder="1" applyAlignment="1" applyProtection="1">
      <alignment horizontal="right"/>
    </xf>
    <xf numFmtId="164" fontId="6" fillId="0" borderId="9" xfId="0" applyNumberFormat="1" applyFont="1" applyBorder="1" applyAlignment="1" applyProtection="1">
      <alignment horizontal="center"/>
    </xf>
    <xf numFmtId="164" fontId="6" fillId="0" borderId="10" xfId="0" applyNumberFormat="1" applyFont="1" applyBorder="1" applyAlignment="1" applyProtection="1">
      <alignment horizontal="center"/>
    </xf>
    <xf numFmtId="0" fontId="0" fillId="6" borderId="28" xfId="0" applyFill="1" applyBorder="1"/>
    <xf numFmtId="0" fontId="0" fillId="6" borderId="30" xfId="0" applyFill="1" applyBorder="1" applyAlignment="1">
      <alignment horizontal="right"/>
    </xf>
    <xf numFmtId="0" fontId="0" fillId="6" borderId="31" xfId="0" applyFill="1" applyBorder="1" applyProtection="1"/>
    <xf numFmtId="0" fontId="0" fillId="6" borderId="32" xfId="0" applyFill="1" applyBorder="1" applyProtection="1"/>
    <xf numFmtId="0" fontId="1" fillId="6" borderId="32" xfId="0" applyFont="1" applyFill="1" applyBorder="1" applyProtection="1"/>
    <xf numFmtId="0" fontId="1" fillId="6" borderId="32" xfId="0" applyFont="1" applyFill="1" applyBorder="1"/>
    <xf numFmtId="0" fontId="0" fillId="6" borderId="33" xfId="0" applyFill="1" applyBorder="1" applyProtection="1"/>
    <xf numFmtId="0" fontId="0" fillId="6" borderId="35" xfId="0" applyFill="1" applyBorder="1" applyProtection="1"/>
    <xf numFmtId="0" fontId="6" fillId="4" borderId="1" xfId="0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5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right" vertical="center" wrapText="1"/>
    </xf>
    <xf numFmtId="0" fontId="16" fillId="2" borderId="6" xfId="0" applyFont="1" applyFill="1" applyBorder="1" applyAlignment="1" applyProtection="1">
      <alignment vertical="center"/>
    </xf>
    <xf numFmtId="0" fontId="17" fillId="2" borderId="7" xfId="0" applyFont="1" applyFill="1" applyBorder="1" applyProtection="1"/>
    <xf numFmtId="0" fontId="18" fillId="0" borderId="0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 vertical="center" wrapText="1"/>
    </xf>
    <xf numFmtId="0" fontId="17" fillId="0" borderId="7" xfId="0" applyFont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right" vertical="center"/>
    </xf>
    <xf numFmtId="0" fontId="6" fillId="7" borderId="8" xfId="0" applyFont="1" applyFill="1" applyBorder="1" applyAlignment="1" applyProtection="1">
      <alignment horizontal="right" vertical="center" wrapText="1"/>
    </xf>
    <xf numFmtId="0" fontId="19" fillId="0" borderId="25" xfId="0" applyFont="1" applyBorder="1" applyAlignment="1" applyProtection="1">
      <alignment horizontal="left" vertical="center" wrapText="1"/>
    </xf>
    <xf numFmtId="0" fontId="19" fillId="0" borderId="26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wrapText="1"/>
    </xf>
    <xf numFmtId="0" fontId="6" fillId="5" borderId="8" xfId="0" applyFont="1" applyFill="1" applyBorder="1" applyAlignment="1" applyProtection="1">
      <alignment horizontal="righ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vertical="center"/>
    </xf>
    <xf numFmtId="0" fontId="7" fillId="0" borderId="5" xfId="0" applyFont="1" applyBorder="1" applyAlignment="1" applyProtection="1">
      <alignment horizontal="left" wrapText="1"/>
    </xf>
    <xf numFmtId="0" fontId="4" fillId="6" borderId="29" xfId="0" applyFont="1" applyFill="1" applyBorder="1" applyAlignment="1" applyProtection="1">
      <alignment horizontal="right" vertical="center" wrapText="1"/>
    </xf>
    <xf numFmtId="0" fontId="0" fillId="0" borderId="29" xfId="0" applyBorder="1" applyAlignment="1">
      <alignment horizontal="right" vertical="center"/>
    </xf>
    <xf numFmtId="0" fontId="13" fillId="6" borderId="34" xfId="0" applyFont="1" applyFill="1" applyBorder="1" applyAlignment="1" applyProtection="1"/>
    <xf numFmtId="0" fontId="0" fillId="0" borderId="34" xfId="0" applyBorder="1" applyAlignment="1"/>
    <xf numFmtId="0" fontId="17" fillId="0" borderId="8" xfId="0" applyFont="1" applyBorder="1" applyAlignment="1" applyProtection="1">
      <alignment horizontal="left" vertical="center" wrapText="1"/>
    </xf>
    <xf numFmtId="0" fontId="17" fillId="0" borderId="9" xfId="0" applyFont="1" applyBorder="1" applyAlignment="1" applyProtection="1">
      <alignment horizontal="left" vertical="center" wrapText="1"/>
    </xf>
    <xf numFmtId="0" fontId="17" fillId="0" borderId="10" xfId="0" applyFont="1" applyBorder="1" applyAlignment="1" applyProtection="1">
      <alignment horizontal="left" vertical="center" wrapText="1"/>
    </xf>
    <xf numFmtId="164" fontId="7" fillId="7" borderId="3" xfId="0" applyNumberFormat="1" applyFont="1" applyFill="1" applyBorder="1" applyAlignment="1" applyProtection="1">
      <alignment horizontal="center" vertical="center"/>
    </xf>
    <xf numFmtId="164" fontId="7" fillId="7" borderId="4" xfId="0" applyNumberFormat="1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164" fontId="7" fillId="4" borderId="3" xfId="0" applyNumberFormat="1" applyFont="1" applyFill="1" applyBorder="1" applyAlignment="1" applyProtection="1">
      <alignment horizontal="center" vertical="center"/>
      <protection locked="0"/>
    </xf>
    <xf numFmtId="164" fontId="7" fillId="4" borderId="4" xfId="0" applyNumberFormat="1" applyFont="1" applyFill="1" applyBorder="1" applyAlignment="1" applyProtection="1">
      <alignment horizontal="center" vertical="center"/>
      <protection locked="0"/>
    </xf>
    <xf numFmtId="166" fontId="7" fillId="5" borderId="3" xfId="0" applyNumberFormat="1" applyFont="1" applyFill="1" applyBorder="1" applyAlignment="1" applyProtection="1">
      <alignment horizontal="center" vertical="center"/>
    </xf>
    <xf numFmtId="166" fontId="7" fillId="5" borderId="4" xfId="0" applyNumberFormat="1" applyFont="1" applyFill="1" applyBorder="1" applyAlignment="1" applyProtection="1">
      <alignment horizontal="center" vertical="center"/>
    </xf>
    <xf numFmtId="167" fontId="7" fillId="5" borderId="3" xfId="0" applyNumberFormat="1" applyFont="1" applyFill="1" applyBorder="1" applyAlignment="1" applyProtection="1">
      <alignment horizontal="center" vertical="center"/>
    </xf>
    <xf numFmtId="167" fontId="7" fillId="5" borderId="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1DFA9"/>
      <color rgb="FFF58220"/>
      <color rgb="FFFB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</xdr:colOff>
      <xdr:row>1</xdr:row>
      <xdr:rowOff>121919</xdr:rowOff>
    </xdr:from>
    <xdr:to>
      <xdr:col>2</xdr:col>
      <xdr:colOff>791773</xdr:colOff>
      <xdr:row>1</xdr:row>
      <xdr:rowOff>798575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73"/>
        <a:stretch/>
      </xdr:blipFill>
      <xdr:spPr>
        <a:xfrm>
          <a:off x="624840" y="358139"/>
          <a:ext cx="685093" cy="676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rosted Glass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>
      <selection activeCell="E32" sqref="E32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45"/>
  <sheetViews>
    <sheetView tabSelected="1" zoomScale="115" zoomScaleNormal="115" workbookViewId="0">
      <selection activeCell="D28" activeCellId="5" sqref="D8 D9 D10 D11 D12 D28:E28"/>
    </sheetView>
  </sheetViews>
  <sheetFormatPr defaultRowHeight="14.4" x14ac:dyDescent="0.3"/>
  <cols>
    <col min="1" max="1" width="5.5546875" customWidth="1"/>
    <col min="2" max="2" width="2" customWidth="1"/>
    <col min="3" max="3" width="42.33203125" customWidth="1"/>
    <col min="4" max="4" width="28.6640625" customWidth="1"/>
    <col min="5" max="5" width="19.44140625" customWidth="1"/>
    <col min="6" max="6" width="2.33203125" customWidth="1"/>
    <col min="7" max="7" width="4" customWidth="1"/>
    <col min="10" max="10" width="43.44140625" customWidth="1"/>
    <col min="11" max="11" width="9.109375" customWidth="1"/>
  </cols>
  <sheetData>
    <row r="1" spans="1:38" ht="18.7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76.5" customHeight="1" thickBot="1" x14ac:dyDescent="0.3">
      <c r="A2" s="1"/>
      <c r="B2" s="37"/>
      <c r="C2" s="63" t="s">
        <v>27</v>
      </c>
      <c r="D2" s="64"/>
      <c r="E2" s="64"/>
      <c r="F2" s="3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6.5" customHeight="1" x14ac:dyDescent="0.3">
      <c r="A3" s="1"/>
      <c r="B3" s="39"/>
      <c r="C3" s="61" t="s">
        <v>7</v>
      </c>
      <c r="D3" s="49"/>
      <c r="E3" s="50"/>
      <c r="F3" s="4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63" customHeight="1" thickBot="1" x14ac:dyDescent="0.35">
      <c r="A4" s="1"/>
      <c r="B4" s="39"/>
      <c r="C4" s="67" t="s">
        <v>32</v>
      </c>
      <c r="D4" s="68"/>
      <c r="E4" s="69"/>
      <c r="F4" s="4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" customHeight="1" x14ac:dyDescent="0.3">
      <c r="A5" s="1"/>
      <c r="B5" s="39"/>
      <c r="C5" s="60" t="s">
        <v>11</v>
      </c>
      <c r="D5" s="51"/>
      <c r="E5" s="52"/>
      <c r="F5" s="4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63" customHeight="1" thickBot="1" x14ac:dyDescent="0.35">
      <c r="A6" s="1"/>
      <c r="B6" s="39"/>
      <c r="C6" s="72" t="s">
        <v>33</v>
      </c>
      <c r="D6" s="73"/>
      <c r="E6" s="74"/>
      <c r="F6" s="4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21" customHeight="1" x14ac:dyDescent="0.3">
      <c r="A7" s="1"/>
      <c r="B7" s="39"/>
      <c r="C7" s="62" t="s">
        <v>3</v>
      </c>
      <c r="D7" s="5" t="s">
        <v>8</v>
      </c>
      <c r="E7" s="53"/>
      <c r="F7" s="4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55.5" customHeight="1" x14ac:dyDescent="0.25">
      <c r="A8" s="1"/>
      <c r="B8" s="39"/>
      <c r="C8" s="6" t="s">
        <v>21</v>
      </c>
      <c r="D8" s="45">
        <v>10</v>
      </c>
      <c r="E8" s="7"/>
      <c r="F8" s="4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48" customHeight="1" x14ac:dyDescent="0.25">
      <c r="A9" s="1"/>
      <c r="B9" s="39"/>
      <c r="C9" s="6" t="s">
        <v>16</v>
      </c>
      <c r="D9" s="45">
        <v>5</v>
      </c>
      <c r="E9" s="7"/>
      <c r="F9" s="4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48" customHeight="1" x14ac:dyDescent="0.25">
      <c r="A10" s="1"/>
      <c r="B10" s="39"/>
      <c r="C10" s="6" t="s">
        <v>17</v>
      </c>
      <c r="D10" s="45">
        <v>3</v>
      </c>
      <c r="E10" s="7"/>
      <c r="F10" s="4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42.75" customHeight="1" x14ac:dyDescent="0.25">
      <c r="A11" s="1"/>
      <c r="B11" s="39"/>
      <c r="C11" s="6" t="s">
        <v>13</v>
      </c>
      <c r="D11" s="46">
        <v>300</v>
      </c>
      <c r="E11" s="56" t="s">
        <v>5</v>
      </c>
      <c r="F11" s="4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45.75" customHeight="1" thickBot="1" x14ac:dyDescent="0.3">
      <c r="A12" s="1"/>
      <c r="B12" s="39"/>
      <c r="C12" s="8" t="s">
        <v>14</v>
      </c>
      <c r="D12" s="47">
        <v>0</v>
      </c>
      <c r="E12" s="57" t="s">
        <v>15</v>
      </c>
      <c r="F12" s="4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7.25" customHeight="1" x14ac:dyDescent="0.25">
      <c r="A13" s="1"/>
      <c r="B13" s="39"/>
      <c r="C13" s="9" t="s">
        <v>4</v>
      </c>
      <c r="D13" s="10"/>
      <c r="E13" s="11"/>
      <c r="F13" s="4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24.75" x14ac:dyDescent="0.25">
      <c r="A14" s="1"/>
      <c r="B14" s="39"/>
      <c r="C14" s="12" t="s">
        <v>0</v>
      </c>
      <c r="D14" s="13" t="s">
        <v>1</v>
      </c>
      <c r="E14" s="58" t="s">
        <v>28</v>
      </c>
      <c r="F14" s="4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3.75" customHeight="1" x14ac:dyDescent="0.25">
      <c r="A15" s="1"/>
      <c r="B15" s="39"/>
      <c r="C15" s="14"/>
      <c r="D15" s="15"/>
      <c r="E15" s="16"/>
      <c r="F15" s="4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8" customHeight="1" x14ac:dyDescent="0.25">
      <c r="A16" s="1"/>
      <c r="B16" s="39"/>
      <c r="C16" s="17" t="s">
        <v>18</v>
      </c>
      <c r="D16" s="18">
        <f>2*(D8*D9)</f>
        <v>100</v>
      </c>
      <c r="E16" s="19" t="s">
        <v>26</v>
      </c>
      <c r="F16" s="4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8" customHeight="1" x14ac:dyDescent="0.25">
      <c r="A17" s="1"/>
      <c r="B17" s="39"/>
      <c r="C17" s="17" t="s">
        <v>22</v>
      </c>
      <c r="D17" s="18">
        <f>5*15</f>
        <v>75</v>
      </c>
      <c r="E17" s="19" t="s">
        <v>6</v>
      </c>
      <c r="F17" s="4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8" customHeight="1" x14ac:dyDescent="0.3">
      <c r="A18" s="1"/>
      <c r="B18" s="39"/>
      <c r="C18" s="17" t="s">
        <v>19</v>
      </c>
      <c r="D18" s="18">
        <f>D10*95</f>
        <v>285</v>
      </c>
      <c r="E18" s="19" t="s">
        <v>6</v>
      </c>
      <c r="F18" s="4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21" customHeight="1" x14ac:dyDescent="0.3">
      <c r="A19" s="1"/>
      <c r="B19" s="39"/>
      <c r="C19" s="20" t="s">
        <v>20</v>
      </c>
      <c r="D19" s="21">
        <f>75*((D8*D9)+(((D8*D9)/10)*2))</f>
        <v>4500</v>
      </c>
      <c r="E19" s="22" t="s">
        <v>26</v>
      </c>
      <c r="F19" s="4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3" customHeight="1" x14ac:dyDescent="0.3">
      <c r="A20" s="1"/>
      <c r="B20" s="39"/>
      <c r="C20" s="23"/>
      <c r="D20" s="24"/>
      <c r="E20" s="25"/>
      <c r="F20" s="4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24" x14ac:dyDescent="0.3">
      <c r="A21" s="1"/>
      <c r="B21" s="39"/>
      <c r="C21" s="12" t="s">
        <v>9</v>
      </c>
      <c r="D21" s="13" t="s">
        <v>1</v>
      </c>
      <c r="E21" s="58" t="s">
        <v>28</v>
      </c>
      <c r="F21" s="4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8" customHeight="1" x14ac:dyDescent="0.3">
      <c r="A22" s="1"/>
      <c r="B22" s="39"/>
      <c r="C22" s="26" t="s">
        <v>2</v>
      </c>
      <c r="D22" s="27">
        <f>((D8*D9)/10)*10</f>
        <v>50</v>
      </c>
      <c r="E22" s="25" t="s">
        <v>25</v>
      </c>
      <c r="F22" s="4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8" customHeight="1" x14ac:dyDescent="0.3">
      <c r="A23" s="1"/>
      <c r="B23" s="39"/>
      <c r="C23" s="17" t="s">
        <v>10</v>
      </c>
      <c r="D23" s="27">
        <f>D11*((D8*D9)*0.5)</f>
        <v>7500</v>
      </c>
      <c r="E23" s="25">
        <f>D11*((D8*D9)*0.25)</f>
        <v>3750</v>
      </c>
      <c r="F23" s="4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8" customHeight="1" x14ac:dyDescent="0.3">
      <c r="A24" s="1"/>
      <c r="B24" s="39"/>
      <c r="C24" s="28" t="s">
        <v>23</v>
      </c>
      <c r="D24" s="29">
        <f>(D12/2000)*((D8*D9)*0.5)</f>
        <v>0</v>
      </c>
      <c r="E24" s="30">
        <f>(D12/2000)*((D8*D9)*0.25)</f>
        <v>0</v>
      </c>
      <c r="F24" s="4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3" customHeight="1" x14ac:dyDescent="0.3">
      <c r="A25" s="1"/>
      <c r="B25" s="39"/>
      <c r="C25" s="31"/>
      <c r="D25" s="32"/>
      <c r="E25" s="33"/>
      <c r="F25" s="4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21.6" customHeight="1" thickBot="1" x14ac:dyDescent="0.35">
      <c r="A26" s="1"/>
      <c r="B26" s="39"/>
      <c r="C26" s="34" t="s">
        <v>12</v>
      </c>
      <c r="D26" s="35">
        <f>SUM(D16:D23)</f>
        <v>12510</v>
      </c>
      <c r="E26" s="36">
        <f>SUM(E16:E24)</f>
        <v>3750</v>
      </c>
      <c r="F26" s="4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34.950000000000003" customHeight="1" thickBot="1" x14ac:dyDescent="0.35">
      <c r="A27" s="1"/>
      <c r="B27" s="39"/>
      <c r="C27" s="48" t="s">
        <v>30</v>
      </c>
      <c r="D27" s="70">
        <f>D26-E26</f>
        <v>8760</v>
      </c>
      <c r="E27" s="71"/>
      <c r="F27" s="4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51.75" customHeight="1" thickBot="1" x14ac:dyDescent="0.35">
      <c r="A28" s="1"/>
      <c r="B28" s="39"/>
      <c r="C28" s="55" t="s">
        <v>29</v>
      </c>
      <c r="D28" s="75">
        <v>5300</v>
      </c>
      <c r="E28" s="76"/>
      <c r="F28" s="4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34.5" customHeight="1" thickBot="1" x14ac:dyDescent="0.35">
      <c r="A29" s="1"/>
      <c r="B29" s="39"/>
      <c r="C29" s="59" t="s">
        <v>31</v>
      </c>
      <c r="D29" s="77">
        <f>D27/D28</f>
        <v>1.6528301886792454</v>
      </c>
      <c r="E29" s="78"/>
      <c r="F29" s="4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27.75" customHeight="1" thickBot="1" x14ac:dyDescent="0.35">
      <c r="A30" s="1"/>
      <c r="B30" s="39"/>
      <c r="C30" s="54" t="s">
        <v>24</v>
      </c>
      <c r="D30" s="79">
        <f>12*(D28/D27)</f>
        <v>7.2602739726027403</v>
      </c>
      <c r="E30" s="80"/>
      <c r="F30" s="4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5.25" customHeight="1" thickBot="1" x14ac:dyDescent="0.5">
      <c r="A31" s="1"/>
      <c r="B31" s="39"/>
      <c r="C31" s="2"/>
      <c r="D31" s="3"/>
      <c r="E31" s="4"/>
      <c r="F31" s="4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6.5" customHeight="1" thickBot="1" x14ac:dyDescent="0.35">
      <c r="A32" s="1"/>
      <c r="B32" s="43"/>
      <c r="C32" s="65" t="s">
        <v>34</v>
      </c>
      <c r="D32" s="66"/>
      <c r="E32" s="66"/>
      <c r="F32" s="4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27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</sheetData>
  <sheetProtection sheet="1" objects="1" scenarios="1" selectLockedCells="1"/>
  <mergeCells count="8">
    <mergeCell ref="C2:E2"/>
    <mergeCell ref="C32:E32"/>
    <mergeCell ref="C4:E4"/>
    <mergeCell ref="D27:E27"/>
    <mergeCell ref="C6:E6"/>
    <mergeCell ref="D28:E28"/>
    <mergeCell ref="D29:E29"/>
    <mergeCell ref="D30:E30"/>
  </mergeCells>
  <printOptions horizontalCentered="1" verticalCentered="1"/>
  <pageMargins left="0.45" right="0.45" top="0.5" bottom="0.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AM520 Value Overview</vt:lpstr>
      <vt:lpstr>AM512 ROI Calculator - Summary</vt:lpstr>
      <vt:lpstr>'AM512 ROI Calculator - Summary'!Print_Area</vt:lpstr>
    </vt:vector>
  </TitlesOfParts>
  <Company>TSI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Chase, Kevin</dc:creator>
  <cp:lastModifiedBy>bvalley</cp:lastModifiedBy>
  <cp:lastPrinted>2016-05-10T21:35:56Z</cp:lastPrinted>
  <dcterms:created xsi:type="dcterms:W3CDTF">2016-04-25T19:54:56Z</dcterms:created>
  <dcterms:modified xsi:type="dcterms:W3CDTF">2016-10-18T16:29:21Z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EXPMN-018_AM520_ROI_Calculator_Final-unlocked.xlsx</vt:lpwstr>
  </property>
</Properties>
</file>